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38725\Documents\Caonsultorias Renovaveis\Mineradora Maues-MA (AU)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8" i="1"/>
  <c r="B58" i="1" l="1"/>
  <c r="F58" i="1" l="1"/>
  <c r="E58" i="1"/>
  <c r="D58" i="1"/>
  <c r="C58" i="1"/>
  <c r="C13" i="1" l="1"/>
  <c r="D13" i="1"/>
  <c r="E13" i="1"/>
  <c r="F13" i="1"/>
  <c r="G13" i="1"/>
  <c r="H13" i="1"/>
  <c r="I13" i="1"/>
  <c r="J13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9" i="1"/>
  <c r="C23" i="1" s="1"/>
  <c r="D19" i="1"/>
  <c r="E19" i="1"/>
  <c r="F19" i="1"/>
  <c r="G19" i="1"/>
  <c r="G23" i="1" s="1"/>
  <c r="H19" i="1"/>
  <c r="I19" i="1"/>
  <c r="J19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L13" i="1" l="1"/>
  <c r="H31" i="1"/>
  <c r="D31" i="1"/>
  <c r="J23" i="1"/>
  <c r="F23" i="1"/>
  <c r="E31" i="1"/>
  <c r="I31" i="1"/>
  <c r="J31" i="1"/>
  <c r="I23" i="1"/>
  <c r="H23" i="1"/>
  <c r="F31" i="1"/>
  <c r="E23" i="1"/>
  <c r="D23" i="1"/>
  <c r="L23" i="1" s="1"/>
  <c r="G31" i="1"/>
  <c r="G35" i="1" s="1"/>
  <c r="C31" i="1"/>
  <c r="L31" i="1" s="1"/>
  <c r="E35" i="1" l="1"/>
  <c r="J35" i="1"/>
  <c r="H35" i="1"/>
  <c r="I35" i="1"/>
  <c r="F35" i="1"/>
  <c r="C35" i="1"/>
  <c r="D35" i="1"/>
  <c r="L35" i="1" l="1"/>
</calcChain>
</file>

<file path=xl/sharedStrings.xml><?xml version="1.0" encoding="utf-8"?>
<sst xmlns="http://schemas.openxmlformats.org/spreadsheetml/2006/main" count="72" uniqueCount="67">
  <si>
    <t xml:space="preserve">Fluxo de caixa - Mineração </t>
  </si>
  <si>
    <t xml:space="preserve">Titulo </t>
  </si>
  <si>
    <t>Relação</t>
  </si>
  <si>
    <t>Acumulado</t>
  </si>
  <si>
    <t>Receitas</t>
  </si>
  <si>
    <t>Produção</t>
  </si>
  <si>
    <t>kgs x ano</t>
  </si>
  <si>
    <t>Venda</t>
  </si>
  <si>
    <t>Preço x Kg Ouro</t>
  </si>
  <si>
    <t>Diamante ( Não contabilizado)</t>
  </si>
  <si>
    <t>Paládio ( Não Contabilizado)</t>
  </si>
  <si>
    <t>Platina (Não Contabilizado)</t>
  </si>
  <si>
    <t>Total</t>
  </si>
  <si>
    <t xml:space="preserve">Despesas </t>
  </si>
  <si>
    <t>Despesas Administrativas</t>
  </si>
  <si>
    <t>Funcionários</t>
  </si>
  <si>
    <t>Energia/Combustivel (200KL/Mês)</t>
  </si>
  <si>
    <t>Manutenção Equip.</t>
  </si>
  <si>
    <t>Manutenção Área</t>
  </si>
  <si>
    <t>Estudos e Análises</t>
  </si>
  <si>
    <t>Investimentos Unidades</t>
  </si>
  <si>
    <t>Fixo por Unidade Fabril</t>
  </si>
  <si>
    <t>Licenças</t>
  </si>
  <si>
    <t xml:space="preserve">Impostos </t>
  </si>
  <si>
    <t>ICMS</t>
  </si>
  <si>
    <t>Pis/Cofins</t>
  </si>
  <si>
    <t>CFEM</t>
  </si>
  <si>
    <t>IRPJ</t>
  </si>
  <si>
    <t>Contrib. Social ( sobre FAT)</t>
  </si>
  <si>
    <t>ISS ( sobre Fat. Serviços)</t>
  </si>
  <si>
    <t>02 Bombas Garimpo 6" - com motor 4cc - AM</t>
  </si>
  <si>
    <t>Manutenção ( após 6 meses - caso maquinas novas)</t>
  </si>
  <si>
    <t>Funcionarios</t>
  </si>
  <si>
    <t>Frete Equipamentos (SP x Maués )</t>
  </si>
  <si>
    <t>para cada area de 10.000 Hectares</t>
  </si>
  <si>
    <t>Lucro Líquido da Corporação</t>
  </si>
  <si>
    <t xml:space="preserve">Drilling </t>
  </si>
  <si>
    <t>mês 1</t>
  </si>
  <si>
    <t>mês 2</t>
  </si>
  <si>
    <t>mês 3</t>
  </si>
  <si>
    <t>mês 4</t>
  </si>
  <si>
    <t>mês 5</t>
  </si>
  <si>
    <t>INICIO DA PRODUÇÃO</t>
  </si>
  <si>
    <t>Lucro Líquido do Investidor (10% de participação)</t>
  </si>
  <si>
    <t>01 sistemas britagem móvel 150t/h - São Paulo -SP</t>
  </si>
  <si>
    <t>02 Centrifugas Concentradoras 80t/h - SC</t>
  </si>
  <si>
    <t>03 quadriciclos Honda</t>
  </si>
  <si>
    <t xml:space="preserve">01 Pás Carregadeiras Caterpillar- 966 H ou similar </t>
  </si>
  <si>
    <t>01 Carro Apoio  Mitsubishi Savana - 2016/17</t>
  </si>
  <si>
    <t>Diesel - Maquinas (R$ 4.10 litro )</t>
  </si>
  <si>
    <t xml:space="preserve">Caterpillar D6 </t>
  </si>
  <si>
    <t>02  Caminhão Caçamba 20m3 (Actros 8x4 )</t>
  </si>
  <si>
    <t>TOTAL INVESTIMENTO</t>
  </si>
  <si>
    <t xml:space="preserve">02 Escavadeiras Caterpillar 320 D2L ou similar  </t>
  </si>
  <si>
    <t>Caminhão Tanque Engesa  ( 15.000 L)-MG</t>
  </si>
  <si>
    <t>150t/h- 12h/dia - média 3gr x Ton.(AU)</t>
  </si>
  <si>
    <t>Fluxo por cada Área ( 10.000 Hectares x 30 Ton / AU )</t>
  </si>
  <si>
    <t>1a fase  ( 1 PLANTA DE MOAGEM- 150 T/H - PARA CADA 10.000 HECTARES)</t>
  </si>
  <si>
    <t xml:space="preserve">PLANILHA DE AQUISIÇÃO DE  EQUIPAMENTOS </t>
  </si>
  <si>
    <t>**Neste fluxo estamos considerando apenas a produção de AU , lembrando que possuimos identificados , Platina , Tantalita , Niquel , além de outros minérios</t>
  </si>
  <si>
    <t xml:space="preserve">que poderão ser explorados em uma segunda fase , além dos minerais , possuimos uma grande quantidade de madeira de lei que podem ser explorados com um </t>
  </si>
  <si>
    <t>Plano de Manejo autorizado pelo Ibama e também na produção de Castanhas do Brasil , onde possuimos aproximadamente 400.000 Castanheiras .</t>
  </si>
  <si>
    <t xml:space="preserve">OBSERVAÇÕES </t>
  </si>
  <si>
    <t>** Os equipamentos de movimentação podem ser finamizados ( diluição no desencaixe financeiro) - sendo de responsabilidade do investidor</t>
  </si>
  <si>
    <t>**Até o retorno total do investimento, os equipamentos ficam em posse do investidor , passando para o ativo da empresa , só após o retorno do investimento</t>
  </si>
  <si>
    <t>Total investimento - Equipamentos Novos</t>
  </si>
  <si>
    <t>Infra estrutura (casas , manutenção de ramais , net , iluminação , cameras , cimento , cabos etc..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</si>
</sst>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Arial Narrow"/>
      <family val="2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5D7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2" fillId="0" borderId="0" xfId="0" applyFont="1"/>
    <xf numFmtId="0" fontId="5" fillId="0" borderId="0" xfId="0" applyFont="1"/>
    <xf numFmtId="0" fontId="6" fillId="2" borderId="1" xfId="0" applyFont="1" applyFill="1" applyBorder="1"/>
    <xf numFmtId="0" fontId="7" fillId="3" borderId="1" xfId="0" applyFont="1" applyFill="1" applyBorder="1"/>
    <xf numFmtId="0" fontId="6" fillId="3" borderId="1" xfId="0" applyFont="1" applyFill="1" applyBorder="1"/>
    <xf numFmtId="0" fontId="6" fillId="0" borderId="1" xfId="0" applyFont="1" applyFill="1" applyBorder="1"/>
    <xf numFmtId="3" fontId="6" fillId="0" borderId="1" xfId="0" applyNumberFormat="1" applyFont="1" applyFill="1" applyBorder="1"/>
    <xf numFmtId="0" fontId="6" fillId="0" borderId="1" xfId="0" applyNumberFormat="1" applyFont="1" applyFill="1" applyBorder="1"/>
    <xf numFmtId="4" fontId="6" fillId="0" borderId="1" xfId="0" applyNumberFormat="1" applyFont="1" applyFill="1" applyBorder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6" fillId="3" borderId="1" xfId="0" applyNumberFormat="1" applyFont="1" applyFill="1" applyBorder="1"/>
    <xf numFmtId="9" fontId="6" fillId="0" borderId="1" xfId="0" applyNumberFormat="1" applyFont="1" applyBorder="1"/>
    <xf numFmtId="10" fontId="9" fillId="0" borderId="1" xfId="0" applyNumberFormat="1" applyFont="1" applyBorder="1"/>
    <xf numFmtId="43" fontId="6" fillId="0" borderId="1" xfId="1" applyFont="1" applyBorder="1"/>
    <xf numFmtId="0" fontId="6" fillId="0" borderId="1" xfId="0" applyFont="1" applyBorder="1"/>
    <xf numFmtId="9" fontId="9" fillId="0" borderId="1" xfId="0" applyNumberFormat="1" applyFont="1" applyBorder="1"/>
    <xf numFmtId="2" fontId="6" fillId="0" borderId="1" xfId="1" applyNumberFormat="1" applyFont="1" applyBorder="1"/>
    <xf numFmtId="2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0" applyNumberFormat="1" applyFont="1" applyBorder="1"/>
    <xf numFmtId="0" fontId="7" fillId="4" borderId="1" xfId="0" applyFont="1" applyFill="1" applyBorder="1"/>
    <xf numFmtId="0" fontId="8" fillId="4" borderId="1" xfId="0" applyFont="1" applyFill="1" applyBorder="1"/>
    <xf numFmtId="10" fontId="6" fillId="0" borderId="1" xfId="0" applyNumberFormat="1" applyFont="1" applyBorder="1"/>
    <xf numFmtId="43" fontId="6" fillId="0" borderId="1" xfId="0" applyNumberFormat="1" applyFont="1" applyBorder="1"/>
    <xf numFmtId="0" fontId="8" fillId="5" borderId="1" xfId="0" applyFont="1" applyFill="1" applyBorder="1"/>
    <xf numFmtId="0" fontId="6" fillId="5" borderId="1" xfId="0" applyFont="1" applyFill="1" applyBorder="1"/>
    <xf numFmtId="43" fontId="8" fillId="5" borderId="1" xfId="1" applyFont="1" applyFill="1" applyBorder="1"/>
    <xf numFmtId="43" fontId="8" fillId="5" borderId="1" xfId="0" applyNumberFormat="1" applyFont="1" applyFill="1" applyBorder="1"/>
    <xf numFmtId="0" fontId="0" fillId="0" borderId="0" xfId="0" applyFill="1"/>
    <xf numFmtId="0" fontId="10" fillId="0" borderId="0" xfId="0" applyFont="1" applyFill="1" applyBorder="1"/>
    <xf numFmtId="0" fontId="11" fillId="0" borderId="0" xfId="0" applyFont="1" applyFill="1" applyBorder="1"/>
    <xf numFmtId="43" fontId="10" fillId="0" borderId="0" xfId="1" applyFont="1" applyFill="1" applyBorder="1"/>
    <xf numFmtId="43" fontId="10" fillId="0" borderId="0" xfId="0" applyNumberFormat="1" applyFont="1" applyFill="1" applyBorder="1"/>
    <xf numFmtId="0" fontId="12" fillId="6" borderId="0" xfId="0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0" fillId="0" borderId="1" xfId="0" applyBorder="1"/>
    <xf numFmtId="43" fontId="10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/>
    <xf numFmtId="4" fontId="8" fillId="0" borderId="1" xfId="0" applyNumberFormat="1" applyFont="1" applyBorder="1"/>
    <xf numFmtId="43" fontId="8" fillId="7" borderId="1" xfId="0" applyNumberFormat="1" applyFont="1" applyFill="1" applyBorder="1"/>
    <xf numFmtId="0" fontId="7" fillId="0" borderId="0" xfId="0" applyFont="1" applyFill="1" applyAlignment="1">
      <alignment horizontal="center" vertical="center" wrapText="1"/>
    </xf>
    <xf numFmtId="0" fontId="6" fillId="0" borderId="0" xfId="0" applyFont="1"/>
    <xf numFmtId="4" fontId="15" fillId="0" borderId="0" xfId="0" applyNumberFormat="1" applyFont="1"/>
    <xf numFmtId="4" fontId="6" fillId="0" borderId="0" xfId="0" applyNumberFormat="1" applyFont="1"/>
    <xf numFmtId="43" fontId="6" fillId="0" borderId="0" xfId="1" applyFont="1"/>
    <xf numFmtId="2" fontId="15" fillId="0" borderId="0" xfId="0" applyNumberFormat="1" applyFont="1"/>
    <xf numFmtId="2" fontId="6" fillId="0" borderId="0" xfId="0" applyNumberFormat="1" applyFont="1"/>
    <xf numFmtId="43" fontId="6" fillId="0" borderId="0" xfId="1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" fontId="16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" fontId="17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8" fontId="19" fillId="0" borderId="0" xfId="0" applyNumberFormat="1" applyFont="1" applyAlignment="1">
      <alignment horizontal="center" vertical="center"/>
    </xf>
    <xf numFmtId="8" fontId="19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6" fillId="2" borderId="0" xfId="0" applyFont="1" applyFill="1"/>
    <xf numFmtId="17" fontId="6" fillId="2" borderId="0" xfId="0" applyNumberFormat="1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0"/>
  <sheetViews>
    <sheetView tabSelected="1" workbookViewId="0">
      <selection activeCell="C53" sqref="C53"/>
    </sheetView>
  </sheetViews>
  <sheetFormatPr defaultRowHeight="15" x14ac:dyDescent="0.25"/>
  <cols>
    <col min="1" max="1" width="48.5703125" customWidth="1"/>
    <col min="2" max="2" width="15.5703125" customWidth="1"/>
    <col min="3" max="3" width="17.42578125" customWidth="1"/>
    <col min="4" max="4" width="16" customWidth="1"/>
    <col min="5" max="5" width="15.85546875" customWidth="1"/>
    <col min="6" max="6" width="16.5703125" customWidth="1"/>
    <col min="7" max="7" width="17" customWidth="1"/>
    <col min="8" max="8" width="21.140625" customWidth="1"/>
    <col min="9" max="9" width="18.5703125" customWidth="1"/>
    <col min="10" max="11" width="17.7109375" customWidth="1"/>
    <col min="12" max="12" width="16.85546875" customWidth="1"/>
    <col min="13" max="13" width="12.5703125" customWidth="1"/>
    <col min="14" max="14" width="12.140625" customWidth="1"/>
  </cols>
  <sheetData>
    <row r="2" spans="1:12" ht="18.75" x14ac:dyDescent="0.3">
      <c r="A2" s="1" t="s">
        <v>0</v>
      </c>
    </row>
    <row r="3" spans="1:12" ht="16.5" x14ac:dyDescent="0.3">
      <c r="A3" s="39" t="s">
        <v>56</v>
      </c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ht="18.75" x14ac:dyDescent="0.3">
      <c r="A4" s="40" t="s">
        <v>55</v>
      </c>
      <c r="B4" s="4"/>
    </row>
    <row r="5" spans="1:12" ht="18.75" x14ac:dyDescent="0.3">
      <c r="A5" s="40"/>
      <c r="B5" s="4"/>
    </row>
    <row r="6" spans="1:12" x14ac:dyDescent="0.25">
      <c r="A6" s="5" t="s">
        <v>1</v>
      </c>
      <c r="B6" s="5" t="s">
        <v>2</v>
      </c>
      <c r="C6" s="5">
        <v>2019</v>
      </c>
      <c r="D6" s="5">
        <v>2020</v>
      </c>
      <c r="E6" s="5">
        <v>2021</v>
      </c>
      <c r="F6" s="5">
        <v>2022</v>
      </c>
      <c r="G6" s="5">
        <v>2023</v>
      </c>
      <c r="H6" s="5">
        <v>2024</v>
      </c>
      <c r="I6" s="5">
        <v>2025</v>
      </c>
      <c r="J6" s="5">
        <v>2026</v>
      </c>
      <c r="K6" s="5">
        <v>2027</v>
      </c>
      <c r="L6" s="43" t="s">
        <v>3</v>
      </c>
    </row>
    <row r="7" spans="1:12" x14ac:dyDescent="0.25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44"/>
    </row>
    <row r="8" spans="1:12" x14ac:dyDescent="0.25">
      <c r="A8" s="8" t="s">
        <v>5</v>
      </c>
      <c r="B8" s="8" t="s">
        <v>6</v>
      </c>
      <c r="C8" s="8">
        <v>1500</v>
      </c>
      <c r="D8" s="8">
        <v>2500</v>
      </c>
      <c r="E8" s="9">
        <v>2500</v>
      </c>
      <c r="F8" s="8">
        <v>3500</v>
      </c>
      <c r="G8" s="8">
        <v>4000</v>
      </c>
      <c r="H8" s="8">
        <v>4000</v>
      </c>
      <c r="I8" s="8">
        <v>4000</v>
      </c>
      <c r="J8" s="8">
        <v>4000</v>
      </c>
      <c r="K8" s="10">
        <v>4000</v>
      </c>
      <c r="L8" s="45">
        <f>SUM(C8:K8)</f>
        <v>30000</v>
      </c>
    </row>
    <row r="9" spans="1:12" hidden="1" x14ac:dyDescent="0.25">
      <c r="A9" s="8" t="s">
        <v>7</v>
      </c>
      <c r="B9" s="8" t="s">
        <v>8</v>
      </c>
      <c r="C9" s="11">
        <v>110000</v>
      </c>
      <c r="D9" s="11">
        <v>110000</v>
      </c>
      <c r="E9" s="11">
        <v>110000</v>
      </c>
      <c r="F9" s="11">
        <v>120000</v>
      </c>
      <c r="G9" s="11">
        <v>120000</v>
      </c>
      <c r="H9" s="11">
        <v>120000</v>
      </c>
      <c r="I9" s="11">
        <v>120000</v>
      </c>
      <c r="J9" s="11">
        <v>120000</v>
      </c>
      <c r="K9" s="8"/>
      <c r="L9" s="41"/>
    </row>
    <row r="10" spans="1:12" hidden="1" x14ac:dyDescent="0.25">
      <c r="A10" s="8" t="s">
        <v>7</v>
      </c>
      <c r="B10" s="8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8"/>
      <c r="L10" s="41"/>
    </row>
    <row r="11" spans="1:12" hidden="1" x14ac:dyDescent="0.25">
      <c r="A11" s="8" t="s">
        <v>7</v>
      </c>
      <c r="B11" s="8" t="s">
        <v>10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8"/>
      <c r="L11" s="41"/>
    </row>
    <row r="12" spans="1:12" hidden="1" x14ac:dyDescent="0.25">
      <c r="A12" s="8" t="s">
        <v>7</v>
      </c>
      <c r="B12" s="8" t="s">
        <v>11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8"/>
      <c r="L12" s="41"/>
    </row>
    <row r="13" spans="1:12" x14ac:dyDescent="0.25">
      <c r="A13" s="12" t="s">
        <v>12</v>
      </c>
      <c r="B13" s="8"/>
      <c r="C13" s="13">
        <f>C8*C9</f>
        <v>165000000</v>
      </c>
      <c r="D13" s="13">
        <f>D8*D9</f>
        <v>275000000</v>
      </c>
      <c r="E13" s="13">
        <f>E8*E9</f>
        <v>275000000</v>
      </c>
      <c r="F13" s="13">
        <f>E8*E9</f>
        <v>275000000</v>
      </c>
      <c r="G13" s="13">
        <f>G8*G9</f>
        <v>480000000</v>
      </c>
      <c r="H13" s="13">
        <f>H8*H9</f>
        <v>480000000</v>
      </c>
      <c r="I13" s="13">
        <f>I8*I9</f>
        <v>480000000</v>
      </c>
      <c r="J13" s="13">
        <f>J8*J9</f>
        <v>480000000</v>
      </c>
      <c r="K13" s="13">
        <v>480000000</v>
      </c>
      <c r="L13" s="46">
        <f>SUM(C13:K13)</f>
        <v>3390000000</v>
      </c>
    </row>
    <row r="14" spans="1:12" ht="14.25" customHeight="1" x14ac:dyDescent="0.25">
      <c r="A14" s="6" t="s">
        <v>13</v>
      </c>
      <c r="B14" s="7"/>
      <c r="C14" s="14"/>
      <c r="D14" s="14"/>
      <c r="E14" s="14"/>
      <c r="F14" s="14"/>
      <c r="G14" s="14"/>
      <c r="H14" s="14"/>
      <c r="I14" s="14"/>
      <c r="J14" s="14"/>
      <c r="K14" s="7"/>
      <c r="L14" s="44"/>
    </row>
    <row r="15" spans="1:12" hidden="1" x14ac:dyDescent="0.25">
      <c r="A15" s="15" t="s">
        <v>14</v>
      </c>
      <c r="B15" s="16">
        <v>5.0000000000000001E-3</v>
      </c>
      <c r="C15" s="17">
        <f>B15*(C8*C9)</f>
        <v>825000</v>
      </c>
      <c r="D15" s="17">
        <f>B15*(D8*D9)</f>
        <v>1375000</v>
      </c>
      <c r="E15" s="17">
        <f>B15*(E8*E9)</f>
        <v>1375000</v>
      </c>
      <c r="F15" s="17">
        <f>B15*(F8*F9)</f>
        <v>2100000</v>
      </c>
      <c r="G15" s="17">
        <f>B15*(G8*G9)</f>
        <v>2400000</v>
      </c>
      <c r="H15" s="17">
        <f>B15*(H8*H9)</f>
        <v>2400000</v>
      </c>
      <c r="I15" s="17">
        <f>B15*(I8*I9)</f>
        <v>2400000</v>
      </c>
      <c r="J15" s="17">
        <f>B15*(J8*J9)</f>
        <v>2400000</v>
      </c>
      <c r="K15" s="18"/>
      <c r="L15" s="41"/>
    </row>
    <row r="16" spans="1:12" hidden="1" x14ac:dyDescent="0.25">
      <c r="A16" s="18" t="s">
        <v>15</v>
      </c>
      <c r="B16" s="19">
        <v>1.4999999999999999E-2</v>
      </c>
      <c r="C16" s="17">
        <f>B16*(C8*C9)</f>
        <v>2475000</v>
      </c>
      <c r="D16" s="17">
        <f>B16*(D8*D9)</f>
        <v>4125000</v>
      </c>
      <c r="E16" s="17">
        <f>B16*(E8*E9)</f>
        <v>4125000</v>
      </c>
      <c r="F16" s="17">
        <f>B16*(F8*F9)</f>
        <v>6300000</v>
      </c>
      <c r="G16" s="17">
        <f>B16*(G8*G9)</f>
        <v>7200000</v>
      </c>
      <c r="H16" s="17">
        <f>B16*(H8*H9)</f>
        <v>7200000</v>
      </c>
      <c r="I16" s="17">
        <f>B16*(I8*I9)</f>
        <v>7200000</v>
      </c>
      <c r="J16" s="17">
        <f>B16*(J8*J9)</f>
        <v>7200000</v>
      </c>
      <c r="K16" s="18"/>
      <c r="L16" s="41"/>
    </row>
    <row r="17" spans="1:12" hidden="1" x14ac:dyDescent="0.25">
      <c r="A17" s="18" t="s">
        <v>16</v>
      </c>
      <c r="B17" s="19">
        <v>0.06</v>
      </c>
      <c r="C17" s="17">
        <v>16800000</v>
      </c>
      <c r="D17" s="17">
        <v>16800000</v>
      </c>
      <c r="E17" s="17">
        <v>16800000</v>
      </c>
      <c r="F17" s="17">
        <v>16800000</v>
      </c>
      <c r="G17" s="17">
        <v>16800000</v>
      </c>
      <c r="H17" s="17">
        <v>16800000</v>
      </c>
      <c r="I17" s="17">
        <v>16800000</v>
      </c>
      <c r="J17" s="17">
        <v>16800000</v>
      </c>
      <c r="K17" s="18"/>
      <c r="L17" s="41"/>
    </row>
    <row r="18" spans="1:12" hidden="1" x14ac:dyDescent="0.25">
      <c r="A18" s="18" t="s">
        <v>17</v>
      </c>
      <c r="B18" s="19">
        <v>0.01</v>
      </c>
      <c r="C18" s="17">
        <v>2000000</v>
      </c>
      <c r="D18" s="17">
        <v>2200000</v>
      </c>
      <c r="E18" s="17">
        <v>2200000</v>
      </c>
      <c r="F18" s="17">
        <v>3000000</v>
      </c>
      <c r="G18" s="17">
        <v>3000000</v>
      </c>
      <c r="H18" s="17">
        <v>3000000</v>
      </c>
      <c r="I18" s="17">
        <v>3000000</v>
      </c>
      <c r="J18" s="17">
        <v>3000000</v>
      </c>
      <c r="K18" s="18"/>
      <c r="L18" s="41"/>
    </row>
    <row r="19" spans="1:12" hidden="1" x14ac:dyDescent="0.25">
      <c r="A19" s="18" t="s">
        <v>18</v>
      </c>
      <c r="B19" s="19">
        <v>0.01</v>
      </c>
      <c r="C19" s="17">
        <f>B19*(C8*C9)</f>
        <v>1650000</v>
      </c>
      <c r="D19" s="17">
        <f>B19*(D8*D9)</f>
        <v>2750000</v>
      </c>
      <c r="E19" s="17">
        <f>B19*(E8*E9)</f>
        <v>2750000</v>
      </c>
      <c r="F19" s="17">
        <f>B19*(F8*F9)</f>
        <v>4200000</v>
      </c>
      <c r="G19" s="17">
        <f>B19*(G8*G9)</f>
        <v>4800000</v>
      </c>
      <c r="H19" s="17">
        <f>B19*(H8*H9)</f>
        <v>4800000</v>
      </c>
      <c r="I19" s="17">
        <f>B19*(I8*I9)</f>
        <v>4800000</v>
      </c>
      <c r="J19" s="17">
        <f>B19*(J8*J9)</f>
        <v>4800000</v>
      </c>
      <c r="K19" s="18"/>
      <c r="L19" s="41"/>
    </row>
    <row r="20" spans="1:12" hidden="1" x14ac:dyDescent="0.25">
      <c r="A20" s="18" t="s">
        <v>19</v>
      </c>
      <c r="B20" s="15"/>
      <c r="C20" s="17">
        <v>2000000</v>
      </c>
      <c r="D20" s="17">
        <v>2000000</v>
      </c>
      <c r="E20" s="17">
        <v>2000000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18"/>
      <c r="L20" s="41"/>
    </row>
    <row r="21" spans="1:12" hidden="1" x14ac:dyDescent="0.25">
      <c r="A21" s="18" t="s">
        <v>20</v>
      </c>
      <c r="B21" s="18" t="s">
        <v>21</v>
      </c>
      <c r="C21" s="17">
        <v>1000000</v>
      </c>
      <c r="D21" s="17">
        <v>1000000</v>
      </c>
      <c r="E21" s="17">
        <v>1000000</v>
      </c>
      <c r="F21" s="21">
        <v>0</v>
      </c>
      <c r="G21" s="21">
        <v>0</v>
      </c>
      <c r="H21" s="21">
        <v>0</v>
      </c>
      <c r="I21" s="20">
        <v>0</v>
      </c>
      <c r="J21" s="20">
        <v>0</v>
      </c>
      <c r="K21" s="18"/>
      <c r="L21" s="41"/>
    </row>
    <row r="22" spans="1:12" ht="16.5" hidden="1" customHeight="1" x14ac:dyDescent="0.25">
      <c r="A22" s="18" t="s">
        <v>22</v>
      </c>
      <c r="B22" s="18"/>
      <c r="C22" s="17">
        <v>600000</v>
      </c>
      <c r="D22" s="17">
        <v>600000</v>
      </c>
      <c r="E22" s="17">
        <v>600000</v>
      </c>
      <c r="F22" s="17">
        <v>600000</v>
      </c>
      <c r="G22" s="17">
        <v>600000</v>
      </c>
      <c r="H22" s="17">
        <v>600000</v>
      </c>
      <c r="I22" s="17">
        <v>600000</v>
      </c>
      <c r="J22" s="17">
        <v>600000</v>
      </c>
      <c r="K22" s="18"/>
      <c r="L22" s="41"/>
    </row>
    <row r="23" spans="1:12" x14ac:dyDescent="0.25">
      <c r="A23" s="22" t="s">
        <v>12</v>
      </c>
      <c r="B23" s="18"/>
      <c r="C23" s="23">
        <f t="shared" ref="C23:J23" si="0">C15+C16+C17+C18+C19+C20+C21+C22</f>
        <v>27350000</v>
      </c>
      <c r="D23" s="23">
        <f t="shared" si="0"/>
        <v>30850000</v>
      </c>
      <c r="E23" s="23">
        <f t="shared" si="0"/>
        <v>30850000</v>
      </c>
      <c r="F23" s="23">
        <f t="shared" si="0"/>
        <v>33000000</v>
      </c>
      <c r="G23" s="23">
        <f t="shared" si="0"/>
        <v>34800000</v>
      </c>
      <c r="H23" s="23">
        <f t="shared" si="0"/>
        <v>34800000</v>
      </c>
      <c r="I23" s="23">
        <f t="shared" si="0"/>
        <v>34800000</v>
      </c>
      <c r="J23" s="23">
        <f t="shared" si="0"/>
        <v>34800000</v>
      </c>
      <c r="K23" s="24">
        <v>34800000</v>
      </c>
      <c r="L23" s="24">
        <f>SUM(C23:K23)</f>
        <v>296050000</v>
      </c>
    </row>
    <row r="24" spans="1:12" x14ac:dyDescent="0.25">
      <c r="A24" s="25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44"/>
    </row>
    <row r="25" spans="1:12" hidden="1" x14ac:dyDescent="0.25">
      <c r="A25" s="18" t="s">
        <v>24</v>
      </c>
      <c r="B25" s="15">
        <v>0.05</v>
      </c>
      <c r="C25" s="17">
        <f>B25*(C8*C9)</f>
        <v>8250000</v>
      </c>
      <c r="D25" s="17">
        <f>B25*(D8*D9)</f>
        <v>13750000</v>
      </c>
      <c r="E25" s="17">
        <f>B25*(E8*E9)</f>
        <v>13750000</v>
      </c>
      <c r="F25" s="17">
        <f>B25*(F8*F9)</f>
        <v>21000000</v>
      </c>
      <c r="G25" s="17">
        <f>B25*(G8*G9)</f>
        <v>24000000</v>
      </c>
      <c r="H25" s="17">
        <f>B25*(H8*H9)</f>
        <v>24000000</v>
      </c>
      <c r="I25" s="17">
        <f>B25*(I8*I9)</f>
        <v>24000000</v>
      </c>
      <c r="J25" s="17">
        <f>B25*(J8*J9)</f>
        <v>24000000</v>
      </c>
      <c r="K25" s="18"/>
      <c r="L25" s="41"/>
    </row>
    <row r="26" spans="1:12" hidden="1" x14ac:dyDescent="0.25">
      <c r="A26" s="18" t="s">
        <v>25</v>
      </c>
      <c r="B26" s="27">
        <v>0</v>
      </c>
      <c r="C26" s="17">
        <f>B26*(C8*C9)</f>
        <v>0</v>
      </c>
      <c r="D26" s="17">
        <f>B26*(D8*D9)</f>
        <v>0</v>
      </c>
      <c r="E26" s="17">
        <f>B26*(E8*E9)</f>
        <v>0</v>
      </c>
      <c r="F26" s="17">
        <f>B26*(F8*F9)</f>
        <v>0</v>
      </c>
      <c r="G26" s="17">
        <f>B26*(G8*G9)</f>
        <v>0</v>
      </c>
      <c r="H26" s="17">
        <f>B26*(H8*H9)</f>
        <v>0</v>
      </c>
      <c r="I26" s="17">
        <f>B26*(I8*I9)</f>
        <v>0</v>
      </c>
      <c r="J26" s="17">
        <f>B26*(J8*J9)</f>
        <v>0</v>
      </c>
      <c r="K26" s="18"/>
      <c r="L26" s="41"/>
    </row>
    <row r="27" spans="1:12" hidden="1" x14ac:dyDescent="0.25">
      <c r="A27" s="18" t="s">
        <v>26</v>
      </c>
      <c r="B27" s="15">
        <v>0.01</v>
      </c>
      <c r="C27" s="17">
        <f>B27*(C8*C9)</f>
        <v>1650000</v>
      </c>
      <c r="D27" s="17">
        <f>B27*(D8*D9)</f>
        <v>2750000</v>
      </c>
      <c r="E27" s="17">
        <f>B27*(E8*E9)</f>
        <v>2750000</v>
      </c>
      <c r="F27" s="17">
        <f>B27*(F8*F9)</f>
        <v>4200000</v>
      </c>
      <c r="G27" s="17">
        <f>B27*(G8*G9)</f>
        <v>4800000</v>
      </c>
      <c r="H27" s="17">
        <f>B27*(H8*H9)</f>
        <v>4800000</v>
      </c>
      <c r="I27" s="17">
        <f>B27*(I8*I9)</f>
        <v>4800000</v>
      </c>
      <c r="J27" s="17">
        <f>B27*(J8*J9)</f>
        <v>4800000</v>
      </c>
      <c r="K27" s="18"/>
      <c r="L27" s="41"/>
    </row>
    <row r="28" spans="1:12" hidden="1" x14ac:dyDescent="0.25">
      <c r="A28" s="18" t="s">
        <v>27</v>
      </c>
      <c r="B28" s="27">
        <v>1.2E-2</v>
      </c>
      <c r="C28" s="17">
        <f>B28*(C8*C9)</f>
        <v>1980000</v>
      </c>
      <c r="D28" s="17">
        <f>B28*(D8*D9)</f>
        <v>3300000</v>
      </c>
      <c r="E28" s="17">
        <f>B28*(E8*E9)</f>
        <v>3300000</v>
      </c>
      <c r="F28" s="17">
        <f>B28*(F8*F9)</f>
        <v>5040000</v>
      </c>
      <c r="G28" s="17">
        <f>B28*(G8*G9)</f>
        <v>5760000</v>
      </c>
      <c r="H28" s="17">
        <f>B28*(H8*H9)</f>
        <v>5760000</v>
      </c>
      <c r="I28" s="17">
        <f>B28*(I8*I9)</f>
        <v>5760000</v>
      </c>
      <c r="J28" s="17">
        <f>B28*(J8*J9)</f>
        <v>5760000</v>
      </c>
      <c r="K28" s="18"/>
      <c r="L28" s="41"/>
    </row>
    <row r="29" spans="1:12" hidden="1" x14ac:dyDescent="0.25">
      <c r="A29" s="18" t="s">
        <v>28</v>
      </c>
      <c r="B29" s="27">
        <v>1.0800000000000001E-2</v>
      </c>
      <c r="C29" s="17">
        <f>B29*(C8*C9)</f>
        <v>1782000</v>
      </c>
      <c r="D29" s="17">
        <f>B29*(D8*D9)</f>
        <v>2970000</v>
      </c>
      <c r="E29" s="17">
        <f>B29*(E8*E9)</f>
        <v>2970000</v>
      </c>
      <c r="F29" s="17">
        <f>B29*(F8*F9)</f>
        <v>4536000</v>
      </c>
      <c r="G29" s="17">
        <f>B29*(G8*G9)</f>
        <v>5184000</v>
      </c>
      <c r="H29" s="17">
        <f>B29*(H8*H9)</f>
        <v>5184000</v>
      </c>
      <c r="I29" s="17">
        <f>B29*(I8*I9)</f>
        <v>5184000</v>
      </c>
      <c r="J29" s="17">
        <f>B29*(J8*J9)</f>
        <v>5184000</v>
      </c>
      <c r="K29" s="18"/>
      <c r="L29" s="41"/>
    </row>
    <row r="30" spans="1:12" hidden="1" x14ac:dyDescent="0.25">
      <c r="A30" s="18" t="s">
        <v>29</v>
      </c>
      <c r="B30" s="27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18"/>
      <c r="L30" s="41"/>
    </row>
    <row r="31" spans="1:12" ht="12.75" customHeight="1" x14ac:dyDescent="0.25">
      <c r="A31" s="22" t="s">
        <v>12</v>
      </c>
      <c r="B31" s="27"/>
      <c r="C31" s="24">
        <f t="shared" ref="C31:J31" si="1">C25+C26+C27+C28+C29</f>
        <v>13662000</v>
      </c>
      <c r="D31" s="24">
        <f t="shared" si="1"/>
        <v>22770000</v>
      </c>
      <c r="E31" s="24">
        <f t="shared" si="1"/>
        <v>22770000</v>
      </c>
      <c r="F31" s="24">
        <f t="shared" si="1"/>
        <v>34776000</v>
      </c>
      <c r="G31" s="24">
        <f t="shared" si="1"/>
        <v>39744000</v>
      </c>
      <c r="H31" s="24">
        <f t="shared" si="1"/>
        <v>39744000</v>
      </c>
      <c r="I31" s="24">
        <f t="shared" si="1"/>
        <v>39744000</v>
      </c>
      <c r="J31" s="24">
        <f t="shared" si="1"/>
        <v>39744000</v>
      </c>
      <c r="K31" s="24">
        <v>39744000</v>
      </c>
      <c r="L31" s="24">
        <f>SUM(C31:K31)</f>
        <v>292698000</v>
      </c>
    </row>
    <row r="32" spans="1:12" x14ac:dyDescent="0.25">
      <c r="A32" s="18"/>
      <c r="B32" s="27"/>
      <c r="C32" s="18"/>
      <c r="D32" s="18"/>
      <c r="E32" s="18"/>
      <c r="F32" s="18"/>
      <c r="G32" s="18"/>
      <c r="H32" s="18"/>
      <c r="I32" s="18"/>
      <c r="J32" s="18"/>
      <c r="K32" s="18"/>
      <c r="L32" s="41"/>
    </row>
    <row r="33" spans="1:15" ht="0.75" customHeight="1" x14ac:dyDescent="0.25">
      <c r="A33" s="18"/>
      <c r="B33" s="27"/>
      <c r="C33" s="18"/>
      <c r="D33" s="18"/>
      <c r="E33" s="18"/>
      <c r="F33" s="18"/>
      <c r="G33" s="18"/>
      <c r="H33" s="18"/>
      <c r="I33" s="18"/>
      <c r="J33" s="18"/>
      <c r="K33" s="28"/>
      <c r="L33" s="41"/>
    </row>
    <row r="34" spans="1:15" hidden="1" x14ac:dyDescent="0.25">
      <c r="A34" s="18"/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41"/>
    </row>
    <row r="35" spans="1:15" x14ac:dyDescent="0.25">
      <c r="A35" s="29" t="s">
        <v>35</v>
      </c>
      <c r="B35" s="30"/>
      <c r="C35" s="31">
        <f t="shared" ref="C35:J35" si="2">C13-C23-C31</f>
        <v>123988000</v>
      </c>
      <c r="D35" s="31">
        <f t="shared" si="2"/>
        <v>221380000</v>
      </c>
      <c r="E35" s="31">
        <f t="shared" si="2"/>
        <v>221380000</v>
      </c>
      <c r="F35" s="31">
        <f t="shared" si="2"/>
        <v>207224000</v>
      </c>
      <c r="G35" s="31">
        <f t="shared" si="2"/>
        <v>405456000</v>
      </c>
      <c r="H35" s="31">
        <f t="shared" si="2"/>
        <v>405456000</v>
      </c>
      <c r="I35" s="31">
        <f t="shared" si="2"/>
        <v>405456000</v>
      </c>
      <c r="J35" s="31">
        <f t="shared" si="2"/>
        <v>405456000</v>
      </c>
      <c r="K35" s="32">
        <v>405456000</v>
      </c>
      <c r="L35" s="47">
        <f>SUM(C35:K35)</f>
        <v>2801252000</v>
      </c>
    </row>
    <row r="36" spans="1:15" ht="15.75" x14ac:dyDescent="0.25">
      <c r="A36" s="34" t="s">
        <v>43</v>
      </c>
      <c r="B36" s="35"/>
      <c r="C36" s="36">
        <v>12398800</v>
      </c>
      <c r="D36" s="36">
        <v>22138000</v>
      </c>
      <c r="E36" s="36">
        <v>22138000</v>
      </c>
      <c r="F36" s="36">
        <v>31722400</v>
      </c>
      <c r="G36" s="36">
        <v>40545600</v>
      </c>
      <c r="H36" s="36">
        <v>40545600</v>
      </c>
      <c r="I36" s="36">
        <v>40545600</v>
      </c>
      <c r="J36" s="36">
        <v>40545600</v>
      </c>
      <c r="K36" s="37">
        <v>40545600</v>
      </c>
      <c r="L36" s="42">
        <f>SUM(C36:K36)</f>
        <v>291125200</v>
      </c>
    </row>
    <row r="37" spans="1:15" ht="15.75" x14ac:dyDescent="0.25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7"/>
    </row>
    <row r="38" spans="1:1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5" ht="18.75" x14ac:dyDescent="0.3">
      <c r="A39" s="1" t="s">
        <v>58</v>
      </c>
      <c r="B39" s="1"/>
      <c r="C39" s="1"/>
      <c r="D39" s="1"/>
      <c r="E39" s="1"/>
      <c r="F39" s="3"/>
    </row>
    <row r="40" spans="1:15" ht="18.75" x14ac:dyDescent="0.3">
      <c r="A40" s="70" t="s">
        <v>57</v>
      </c>
      <c r="B40" s="71"/>
      <c r="C40" s="71"/>
      <c r="D40" s="71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5">
      <c r="A41" s="72"/>
      <c r="B41" s="73">
        <v>43160</v>
      </c>
      <c r="C41" s="73">
        <v>43191</v>
      </c>
      <c r="D41" s="73">
        <v>43221</v>
      </c>
      <c r="E41" s="73">
        <v>43252</v>
      </c>
      <c r="F41" s="73">
        <v>43282</v>
      </c>
      <c r="G41" s="73">
        <v>43313</v>
      </c>
      <c r="H41" s="73">
        <v>43344</v>
      </c>
      <c r="I41" s="73">
        <v>43374</v>
      </c>
      <c r="J41" s="73">
        <v>43405</v>
      </c>
      <c r="K41" s="73">
        <v>43435</v>
      </c>
      <c r="L41" s="73">
        <v>43466</v>
      </c>
      <c r="M41" s="73">
        <v>43497</v>
      </c>
      <c r="N41" s="73">
        <v>43160</v>
      </c>
      <c r="O41" s="49"/>
    </row>
    <row r="42" spans="1:15" x14ac:dyDescent="0.25">
      <c r="A42" s="49" t="s">
        <v>53</v>
      </c>
      <c r="B42" s="50">
        <v>1000000</v>
      </c>
      <c r="C42" s="50">
        <v>0</v>
      </c>
      <c r="D42" s="51">
        <v>0</v>
      </c>
      <c r="E42" s="52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49"/>
    </row>
    <row r="43" spans="1:15" x14ac:dyDescent="0.25">
      <c r="A43" s="49" t="s">
        <v>47</v>
      </c>
      <c r="B43" s="50">
        <v>450000</v>
      </c>
      <c r="C43" s="50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49"/>
    </row>
    <row r="44" spans="1:15" x14ac:dyDescent="0.25">
      <c r="A44" s="49" t="s">
        <v>30</v>
      </c>
      <c r="B44" s="50">
        <v>98000</v>
      </c>
      <c r="C44" s="53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49"/>
    </row>
    <row r="45" spans="1:15" x14ac:dyDescent="0.25">
      <c r="A45" s="49" t="s">
        <v>44</v>
      </c>
      <c r="B45" s="50">
        <v>2800000</v>
      </c>
      <c r="C45" s="50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49"/>
    </row>
    <row r="46" spans="1:15" x14ac:dyDescent="0.25">
      <c r="A46" s="49" t="s">
        <v>45</v>
      </c>
      <c r="B46" s="50">
        <v>500000</v>
      </c>
      <c r="C46" s="50">
        <v>0</v>
      </c>
      <c r="D46" s="54">
        <v>0</v>
      </c>
      <c r="E46" s="54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49"/>
    </row>
    <row r="47" spans="1:15" x14ac:dyDescent="0.25">
      <c r="A47" s="49" t="s">
        <v>48</v>
      </c>
      <c r="B47" s="50">
        <v>135000</v>
      </c>
      <c r="C47" s="50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49"/>
    </row>
    <row r="48" spans="1:15" x14ac:dyDescent="0.25">
      <c r="A48" s="49" t="s">
        <v>46</v>
      </c>
      <c r="B48" s="50">
        <v>90000</v>
      </c>
      <c r="C48" s="50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49"/>
    </row>
    <row r="49" spans="1:15" x14ac:dyDescent="0.25">
      <c r="A49" s="49" t="s">
        <v>51</v>
      </c>
      <c r="B49" s="50">
        <v>800000</v>
      </c>
      <c r="C49" s="50">
        <v>0</v>
      </c>
      <c r="D49" s="54">
        <v>0</v>
      </c>
      <c r="E49" s="55">
        <v>0</v>
      </c>
      <c r="F49" s="54">
        <v>0</v>
      </c>
      <c r="G49" s="54">
        <v>0</v>
      </c>
      <c r="H49" s="51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49"/>
    </row>
    <row r="50" spans="1:15" x14ac:dyDescent="0.25">
      <c r="A50" s="49" t="s">
        <v>50</v>
      </c>
      <c r="B50" s="50">
        <v>650000</v>
      </c>
      <c r="C50" s="50">
        <v>0</v>
      </c>
      <c r="D50" s="54">
        <v>0</v>
      </c>
      <c r="E50" s="54">
        <v>0</v>
      </c>
      <c r="F50" s="54">
        <v>0</v>
      </c>
      <c r="G50" s="54">
        <v>0</v>
      </c>
      <c r="H50" s="51">
        <v>0</v>
      </c>
      <c r="I50" s="54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49"/>
    </row>
    <row r="51" spans="1:15" x14ac:dyDescent="0.25">
      <c r="A51" s="49" t="s">
        <v>54</v>
      </c>
      <c r="B51" s="50">
        <v>110000</v>
      </c>
      <c r="C51" s="50">
        <v>0</v>
      </c>
      <c r="D51" s="54">
        <v>0</v>
      </c>
      <c r="E51" s="54">
        <v>0</v>
      </c>
      <c r="F51" s="54">
        <v>0</v>
      </c>
      <c r="G51" s="54">
        <v>0</v>
      </c>
      <c r="H51" s="51">
        <v>0</v>
      </c>
      <c r="I51" s="54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49"/>
    </row>
    <row r="52" spans="1:15" x14ac:dyDescent="0.25">
      <c r="A52" s="49" t="s">
        <v>36</v>
      </c>
      <c r="B52" s="50"/>
      <c r="C52" s="50"/>
      <c r="D52" s="54"/>
      <c r="E52" s="54"/>
      <c r="F52" s="54"/>
      <c r="G52" s="54"/>
      <c r="H52" s="51"/>
      <c r="I52" s="54"/>
      <c r="J52" s="51"/>
      <c r="K52" s="51"/>
      <c r="L52" s="51"/>
      <c r="M52" s="51"/>
      <c r="N52" s="51"/>
      <c r="O52" s="49"/>
    </row>
    <row r="53" spans="1:15" ht="30" x14ac:dyDescent="0.25">
      <c r="A53" s="56" t="s">
        <v>66</v>
      </c>
      <c r="B53" s="50">
        <v>550000</v>
      </c>
      <c r="C53" s="50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49"/>
    </row>
    <row r="54" spans="1:15" x14ac:dyDescent="0.25">
      <c r="A54" s="56" t="s">
        <v>31</v>
      </c>
      <c r="B54" s="50">
        <v>0</v>
      </c>
      <c r="C54" s="50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49"/>
    </row>
    <row r="55" spans="1:15" x14ac:dyDescent="0.25">
      <c r="A55" s="49" t="s">
        <v>49</v>
      </c>
      <c r="B55" s="50">
        <v>150000</v>
      </c>
      <c r="C55" s="50">
        <v>150000</v>
      </c>
      <c r="D55" s="51">
        <v>150000</v>
      </c>
      <c r="E55" s="51">
        <v>150000</v>
      </c>
      <c r="F55" s="51">
        <v>150000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49"/>
    </row>
    <row r="56" spans="1:15" x14ac:dyDescent="0.25">
      <c r="A56" s="49" t="s">
        <v>32</v>
      </c>
      <c r="B56" s="50">
        <v>100000</v>
      </c>
      <c r="C56" s="50">
        <v>100000</v>
      </c>
      <c r="D56" s="51">
        <v>100000</v>
      </c>
      <c r="E56" s="51">
        <v>100000</v>
      </c>
      <c r="F56" s="51">
        <v>100000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49"/>
    </row>
    <row r="57" spans="1:15" x14ac:dyDescent="0.25">
      <c r="A57" s="49" t="s">
        <v>33</v>
      </c>
      <c r="B57" s="50">
        <v>80000</v>
      </c>
      <c r="C57" s="50">
        <v>0</v>
      </c>
      <c r="D57" s="51">
        <v>0</v>
      </c>
      <c r="E57" s="51"/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49"/>
    </row>
    <row r="58" spans="1:15" x14ac:dyDescent="0.25">
      <c r="A58" s="57" t="s">
        <v>52</v>
      </c>
      <c r="B58" s="58">
        <f>SUM(B42:B57)</f>
        <v>7513000</v>
      </c>
      <c r="C58" s="59">
        <f t="shared" ref="C58:F58" si="3">SUM(C42:C57)</f>
        <v>250000</v>
      </c>
      <c r="D58" s="59">
        <f t="shared" si="3"/>
        <v>250000</v>
      </c>
      <c r="E58" s="59">
        <f t="shared" si="3"/>
        <v>250000</v>
      </c>
      <c r="F58" s="59">
        <f t="shared" si="3"/>
        <v>250000</v>
      </c>
      <c r="G58" s="60"/>
      <c r="H58" s="60"/>
      <c r="I58" s="61"/>
      <c r="J58" s="51"/>
      <c r="K58" s="51"/>
      <c r="L58" s="51"/>
      <c r="M58" s="51"/>
      <c r="N58" s="49"/>
      <c r="O58" s="49"/>
    </row>
    <row r="59" spans="1:15" ht="21" x14ac:dyDescent="0.35">
      <c r="A59" s="49"/>
      <c r="B59" s="62" t="s">
        <v>37</v>
      </c>
      <c r="C59" s="62" t="s">
        <v>38</v>
      </c>
      <c r="D59" s="62" t="s">
        <v>39</v>
      </c>
      <c r="E59" s="62" t="s">
        <v>40</v>
      </c>
      <c r="F59" s="62" t="s">
        <v>41</v>
      </c>
      <c r="G59" s="49"/>
      <c r="H59" s="63"/>
      <c r="I59" s="49"/>
      <c r="J59" s="49"/>
      <c r="K59" s="49"/>
      <c r="L59" s="49"/>
      <c r="M59" s="49"/>
      <c r="N59" s="49"/>
      <c r="O59" s="49"/>
    </row>
    <row r="60" spans="1:15" ht="30" x14ac:dyDescent="0.25">
      <c r="A60" s="64" t="s">
        <v>65</v>
      </c>
      <c r="B60" s="49"/>
      <c r="C60" s="49"/>
      <c r="D60" s="49"/>
      <c r="E60" s="49"/>
      <c r="F60" s="38" t="s">
        <v>42</v>
      </c>
      <c r="G60" s="49"/>
      <c r="H60" s="65"/>
      <c r="I60" s="49"/>
      <c r="J60" s="49"/>
      <c r="K60" s="49"/>
      <c r="L60" s="49"/>
      <c r="M60" s="49"/>
      <c r="N60" s="49"/>
      <c r="O60" s="49"/>
    </row>
    <row r="61" spans="1:15" ht="18.75" x14ac:dyDescent="0.25">
      <c r="A61" s="66">
        <v>8513000</v>
      </c>
      <c r="B61" s="49"/>
      <c r="C61" s="49"/>
      <c r="D61" s="49"/>
      <c r="E61" s="49"/>
      <c r="F61" s="49"/>
      <c r="G61" s="49"/>
      <c r="H61" s="67"/>
      <c r="I61" s="49"/>
      <c r="J61" s="49"/>
      <c r="K61" s="49"/>
      <c r="L61" s="49"/>
      <c r="M61" s="49"/>
      <c r="N61" s="49"/>
      <c r="O61" s="49"/>
    </row>
    <row r="62" spans="1:15" x14ac:dyDescent="0.25">
      <c r="A62" s="68" t="s">
        <v>34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x14ac:dyDescent="0.25">
      <c r="A63" s="48" t="s">
        <v>62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15.75" x14ac:dyDescent="0.25">
      <c r="A64" s="69" t="s">
        <v>63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15.75" x14ac:dyDescent="0.25">
      <c r="A65" s="69" t="s">
        <v>64</v>
      </c>
      <c r="B65" s="69"/>
      <c r="C65" s="69"/>
      <c r="D65" s="6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  <row r="66" spans="1:15" ht="15.75" x14ac:dyDescent="0.25">
      <c r="A66" s="69" t="s">
        <v>59</v>
      </c>
      <c r="B66" s="69"/>
      <c r="C66" s="69"/>
      <c r="D66" s="6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 ht="15.75" x14ac:dyDescent="0.25">
      <c r="A67" s="69" t="s">
        <v>60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</row>
    <row r="68" spans="1:15" ht="15.75" x14ac:dyDescent="0.25">
      <c r="A68" s="69" t="s">
        <v>61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</row>
    <row r="69" spans="1:15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</row>
    <row r="70" spans="1:15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</row>
  </sheetData>
  <pageMargins left="0.511811024" right="0.511811024" top="0.78740157499999996" bottom="0.78740157499999996" header="0.31496062000000002" footer="0.31496062000000002"/>
  <pageSetup paperSize="9" scale="3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Lagazzi</dc:creator>
  <cp:lastModifiedBy>Rafael Sena</cp:lastModifiedBy>
  <cp:lastPrinted>2017-08-04T17:07:17Z</cp:lastPrinted>
  <dcterms:created xsi:type="dcterms:W3CDTF">2017-06-16T20:39:11Z</dcterms:created>
  <dcterms:modified xsi:type="dcterms:W3CDTF">2018-06-09T21:39:44Z</dcterms:modified>
</cp:coreProperties>
</file>